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bedalov/Documents/Desktop01312021/IDTG Final/CMTG/Mansucripts lab/Fun30 Manuscript_2023/Everything for eLIFE manuscript 20240807_2 /organized_source_files copy/Source_Files_Figure_4/"/>
    </mc:Choice>
  </mc:AlternateContent>
  <xr:revisionPtr revIDLastSave="0" documentId="13_ncr:1_{2A315222-4486-5B4C-9490-0EF4D88E7226}" xr6:coauthVersionLast="47" xr6:coauthVersionMax="47" xr10:uidLastSave="{00000000-0000-0000-0000-000000000000}"/>
  <bookViews>
    <workbookView xWindow="0" yWindow="500" windowWidth="38400" windowHeight="19400" activeTab="7" xr2:uid="{D6F25A79-9AD6-B44D-97EF-D1712DC5CEA9}"/>
  </bookViews>
  <sheets>
    <sheet name="WT rARS" sheetId="4" r:id="rId1"/>
    <sheet name="sir2 rARS" sheetId="2" r:id="rId2"/>
    <sheet name="sir2 fun30 rARS" sheetId="3" r:id="rId3"/>
    <sheet name="fun30 rARS" sheetId="5" r:id="rId4"/>
    <sheet name="WT ARS305" sheetId="7" r:id="rId5"/>
    <sheet name="sir2 ARS305" sheetId="8" r:id="rId6"/>
    <sheet name="fun30 ARS305" sheetId="10" r:id="rId7"/>
    <sheet name="sir2 fun30 ARS305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10" l="1"/>
  <c r="P24" i="10"/>
  <c r="M28" i="3"/>
  <c r="L28" i="3"/>
  <c r="D16" i="8"/>
  <c r="E16" i="8" s="1"/>
  <c r="F16" i="8" s="1"/>
  <c r="D14" i="8"/>
  <c r="D12" i="8"/>
  <c r="D10" i="8"/>
  <c r="D8" i="8"/>
  <c r="D6" i="8"/>
  <c r="E14" i="5"/>
  <c r="E10" i="5"/>
  <c r="E6" i="5"/>
  <c r="F8" i="7"/>
  <c r="F4" i="7"/>
  <c r="F16" i="7"/>
  <c r="F12" i="7"/>
  <c r="D4" i="5"/>
  <c r="J35" i="3"/>
  <c r="H34" i="3"/>
  <c r="D16" i="4"/>
  <c r="D14" i="4"/>
  <c r="D12" i="4"/>
  <c r="D10" i="4"/>
  <c r="E10" i="4" s="1"/>
  <c r="D8" i="4"/>
  <c r="D6" i="4"/>
  <c r="E6" i="4" s="1"/>
  <c r="D4" i="4"/>
  <c r="D2" i="4"/>
  <c r="J34" i="3"/>
  <c r="J33" i="3"/>
  <c r="E16" i="10"/>
  <c r="F16" i="10" s="1"/>
  <c r="G16" i="10" s="1"/>
  <c r="E14" i="10"/>
  <c r="E12" i="10"/>
  <c r="E10" i="10"/>
  <c r="E8" i="10"/>
  <c r="E6" i="10"/>
  <c r="E2" i="10"/>
  <c r="D12" i="9"/>
  <c r="E12" i="9" s="1"/>
  <c r="F12" i="9" s="1"/>
  <c r="D16" i="9"/>
  <c r="E16" i="9" s="1"/>
  <c r="F16" i="9" s="1"/>
  <c r="D14" i="9"/>
  <c r="D10" i="9"/>
  <c r="D8" i="9"/>
  <c r="D6" i="9"/>
  <c r="D4" i="9"/>
  <c r="D2" i="9"/>
  <c r="D2" i="8"/>
  <c r="D4" i="7"/>
  <c r="D16" i="7"/>
  <c r="E16" i="7" s="1"/>
  <c r="D14" i="7"/>
  <c r="D12" i="7"/>
  <c r="D10" i="7"/>
  <c r="D8" i="7"/>
  <c r="E8" i="7" s="1"/>
  <c r="D6" i="7"/>
  <c r="D2" i="7"/>
  <c r="I34" i="3"/>
  <c r="K33" i="3"/>
  <c r="H33" i="3"/>
  <c r="I33" i="3"/>
  <c r="D16" i="5"/>
  <c r="D14" i="5"/>
  <c r="D12" i="5"/>
  <c r="D10" i="5"/>
  <c r="D8" i="5"/>
  <c r="D6" i="5"/>
  <c r="D16" i="3"/>
  <c r="D14" i="3"/>
  <c r="D12" i="3"/>
  <c r="D10" i="3"/>
  <c r="D8" i="3"/>
  <c r="D6" i="3"/>
  <c r="D4" i="3"/>
  <c r="D2" i="3"/>
  <c r="E2" i="3" s="1"/>
  <c r="D16" i="2"/>
  <c r="D14" i="2"/>
  <c r="D12" i="2"/>
  <c r="D10" i="2"/>
  <c r="D8" i="2"/>
  <c r="D6" i="2"/>
  <c r="D4" i="2"/>
  <c r="D2" i="2"/>
  <c r="E4" i="9" l="1"/>
  <c r="F4" i="9" s="1"/>
  <c r="E8" i="9"/>
  <c r="F8" i="9" s="1"/>
  <c r="F12" i="10"/>
  <c r="G12" i="10" s="1"/>
  <c r="F8" i="10"/>
  <c r="G8" i="10" s="1"/>
  <c r="E12" i="8"/>
  <c r="F12" i="8" s="1"/>
  <c r="E8" i="8"/>
  <c r="F8" i="8" s="1"/>
  <c r="E12" i="7"/>
  <c r="E4" i="7"/>
  <c r="E14" i="4"/>
  <c r="E6" i="2"/>
  <c r="E2" i="4"/>
  <c r="E10" i="3"/>
  <c r="E2" i="2"/>
  <c r="E10" i="2"/>
  <c r="E14" i="2"/>
  <c r="E14" i="3"/>
  <c r="E6" i="3"/>
</calcChain>
</file>

<file path=xl/sharedStrings.xml><?xml version="1.0" encoding="utf-8"?>
<sst xmlns="http://schemas.openxmlformats.org/spreadsheetml/2006/main" count="321" uniqueCount="33">
  <si>
    <t>sir2</t>
  </si>
  <si>
    <t>sir2 fun30</t>
  </si>
  <si>
    <t>WT</t>
  </si>
  <si>
    <t>Bubble</t>
  </si>
  <si>
    <t>Bubble Back</t>
  </si>
  <si>
    <t>1N</t>
  </si>
  <si>
    <t>SARS</t>
  </si>
  <si>
    <t>SARS Back</t>
  </si>
  <si>
    <t>fun30</t>
  </si>
  <si>
    <t>wt</t>
  </si>
  <si>
    <t>20'</t>
  </si>
  <si>
    <t>30'</t>
  </si>
  <si>
    <t>60'</t>
  </si>
  <si>
    <t>90'</t>
  </si>
  <si>
    <t>Bubble Background</t>
  </si>
  <si>
    <t>1N Background</t>
  </si>
  <si>
    <t>20 min</t>
  </si>
  <si>
    <t>20  min</t>
  </si>
  <si>
    <t>30 min</t>
  </si>
  <si>
    <t>60 min</t>
  </si>
  <si>
    <t>90 min</t>
  </si>
  <si>
    <t>sARS Back</t>
  </si>
  <si>
    <t>sARS</t>
  </si>
  <si>
    <t>ND</t>
  </si>
  <si>
    <t>Bubble arc</t>
  </si>
  <si>
    <t>Bubble arc Back</t>
  </si>
  <si>
    <t>Bacground Subtracted</t>
  </si>
  <si>
    <t>Bubble/sARS</t>
  </si>
  <si>
    <t>Area</t>
  </si>
  <si>
    <t>Value</t>
  </si>
  <si>
    <t>Time in HU</t>
  </si>
  <si>
    <t>Normalized to WT 20 min</t>
  </si>
  <si>
    <t>Bubble/1N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</si>
</sst>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Bubble/Single</a:t>
            </a:r>
            <a:r>
              <a:rPr lang="en-US" baseline="0"/>
              <a:t> ARS signal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'sir2 fun30 rARS'!$G$28</c:f>
              <c:strCache>
                <c:ptCount val="1"/>
                <c:pt idx="0">
                  <c:v>20'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'sir2 fun30 rARS'!$H$27:$K$27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'sir2 fun30 rARS'!$H$28:$K$28</c:f>
              <c:numCache>
                <c:formatCode>General</c:formatCode>
                <c:ptCount val="4"/>
                <c:pt idx="0">
                  <c:v>0.31</c:v>
                </c:pt>
                <c:pt idx="1">
                  <c:v>2</c:v>
                </c:pt>
                <c:pt idx="2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3-5440-A637-3ADFC26370CC}"/>
            </c:ext>
          </c:extLst>
        </c:ser>
        <c:ser>
          <c:idx val="1"/>
          <c:order val="1"/>
          <c:tx>
            <c:strRef>
              <c:f>'sir2 fun30 rARS'!$G$29</c:f>
              <c:strCache>
                <c:ptCount val="1"/>
                <c:pt idx="0">
                  <c:v>30'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'sir2 fun30 rARS'!$H$27:$K$27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'sir2 fun30 rARS'!$H$29:$K$29</c:f>
              <c:numCache>
                <c:formatCode>General</c:formatCode>
                <c:ptCount val="4"/>
                <c:pt idx="0">
                  <c:v>1.3</c:v>
                </c:pt>
                <c:pt idx="1">
                  <c:v>5.2</c:v>
                </c:pt>
                <c:pt idx="2">
                  <c:v>2.2999999999999998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3-5440-A637-3ADFC26370CC}"/>
            </c:ext>
          </c:extLst>
        </c:ser>
        <c:ser>
          <c:idx val="2"/>
          <c:order val="2"/>
          <c:tx>
            <c:strRef>
              <c:f>'sir2 fun30 rARS'!$G$30</c:f>
              <c:strCache>
                <c:ptCount val="1"/>
                <c:pt idx="0">
                  <c:v>60'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'sir2 fun30 rARS'!$H$27:$K$27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'sir2 fun30 rARS'!$H$30:$K$30</c:f>
              <c:numCache>
                <c:formatCode>General</c:formatCode>
                <c:ptCount val="4"/>
                <c:pt idx="0">
                  <c:v>0.9</c:v>
                </c:pt>
                <c:pt idx="1">
                  <c:v>7.4</c:v>
                </c:pt>
                <c:pt idx="2">
                  <c:v>1.3</c:v>
                </c:pt>
                <c:pt idx="3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3-5440-A637-3ADFC26370CC}"/>
            </c:ext>
          </c:extLst>
        </c:ser>
        <c:ser>
          <c:idx val="3"/>
          <c:order val="3"/>
          <c:tx>
            <c:strRef>
              <c:f>'sir2 fun30 rARS'!$G$31</c:f>
              <c:strCache>
                <c:ptCount val="1"/>
                <c:pt idx="0">
                  <c:v>90'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'sir2 fun30 rARS'!$H$27:$K$27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'sir2 fun30 rARS'!$H$31:$K$31</c:f>
              <c:numCache>
                <c:formatCode>General</c:formatCode>
                <c:ptCount val="4"/>
                <c:pt idx="0">
                  <c:v>0.5</c:v>
                </c:pt>
                <c:pt idx="1">
                  <c:v>5.4</c:v>
                </c:pt>
                <c:pt idx="2">
                  <c:v>0.9</c:v>
                </c:pt>
                <c:pt idx="3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83-5440-A637-3ADFC2637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009024"/>
        <c:axId val="1652147376"/>
      </c:barChart>
      <c:catAx>
        <c:axId val="165200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147376"/>
        <c:crosses val="autoZero"/>
        <c:auto val="1"/>
        <c:lblAlgn val="ctr"/>
        <c:lblOffset val="100"/>
        <c:noMultiLvlLbl val="0"/>
      </c:catAx>
      <c:valAx>
        <c:axId val="16521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00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1644606540746845E-2"/>
          <c:y val="3.0962941558910637E-2"/>
          <c:w val="0.15266158639679242"/>
          <c:h val="5.16058657805388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240614334470993E-2"/>
          <c:y val="4.6901439506095058E-2"/>
          <c:w val="0.92819738339021618"/>
          <c:h val="0.864287649226698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'fun30 ARS305'!$K$24</c:f>
              <c:strCache>
                <c:ptCount val="1"/>
                <c:pt idx="0">
                  <c:v>20'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'fun30 ARS305'!$L$23:$O$23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'fun30 ARS305'!$L$24:$O$24</c:f>
              <c:numCache>
                <c:formatCode>General</c:formatCode>
                <c:ptCount val="4"/>
                <c:pt idx="0">
                  <c:v>1</c:v>
                </c:pt>
                <c:pt idx="1">
                  <c:v>0</c:v>
                </c:pt>
                <c:pt idx="2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12-BF43-A727-CEA7FD5EC499}"/>
            </c:ext>
          </c:extLst>
        </c:ser>
        <c:ser>
          <c:idx val="1"/>
          <c:order val="1"/>
          <c:tx>
            <c:strRef>
              <c:f>'fun30 ARS305'!$K$25</c:f>
              <c:strCache>
                <c:ptCount val="1"/>
                <c:pt idx="0">
                  <c:v>30'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'fun30 ARS305'!$L$23:$O$23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'fun30 ARS305'!$L$25:$O$25</c:f>
              <c:numCache>
                <c:formatCode>General</c:formatCode>
                <c:ptCount val="4"/>
                <c:pt idx="0">
                  <c:v>3.22</c:v>
                </c:pt>
                <c:pt idx="1">
                  <c:v>0.21</c:v>
                </c:pt>
                <c:pt idx="2">
                  <c:v>2.1</c:v>
                </c:pt>
                <c:pt idx="3">
                  <c:v>4.8681590180050049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12-BF43-A727-CEA7FD5EC499}"/>
            </c:ext>
          </c:extLst>
        </c:ser>
        <c:ser>
          <c:idx val="2"/>
          <c:order val="2"/>
          <c:tx>
            <c:strRef>
              <c:f>'fun30 ARS305'!$K$26</c:f>
              <c:strCache>
                <c:ptCount val="1"/>
                <c:pt idx="0">
                  <c:v>60'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'fun30 ARS305'!$L$23:$O$23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'fun30 ARS305'!$L$26:$O$26</c:f>
              <c:numCache>
                <c:formatCode>General</c:formatCode>
                <c:ptCount val="4"/>
                <c:pt idx="0">
                  <c:v>4.75</c:v>
                </c:pt>
                <c:pt idx="1">
                  <c:v>1.62</c:v>
                </c:pt>
                <c:pt idx="2">
                  <c:v>3.1</c:v>
                </c:pt>
                <c:pt idx="3">
                  <c:v>5.9798547775308597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12-BF43-A727-CEA7FD5EC499}"/>
            </c:ext>
          </c:extLst>
        </c:ser>
        <c:ser>
          <c:idx val="3"/>
          <c:order val="3"/>
          <c:tx>
            <c:strRef>
              <c:f>'fun30 ARS305'!$K$27</c:f>
              <c:strCache>
                <c:ptCount val="1"/>
                <c:pt idx="0">
                  <c:v>90'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'fun30 ARS305'!$L$23:$O$23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'fun30 ARS305'!$L$27:$O$27</c:f>
              <c:numCache>
                <c:formatCode>General</c:formatCode>
                <c:ptCount val="4"/>
                <c:pt idx="0">
                  <c:v>3.42</c:v>
                </c:pt>
                <c:pt idx="1">
                  <c:v>0.9</c:v>
                </c:pt>
                <c:pt idx="2">
                  <c:v>1.7</c:v>
                </c:pt>
                <c:pt idx="3">
                  <c:v>4.57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12-BF43-A727-CEA7FD5EC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8331040"/>
        <c:axId val="938873296"/>
      </c:barChart>
      <c:catAx>
        <c:axId val="173833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873296"/>
        <c:crosses val="autoZero"/>
        <c:auto val="1"/>
        <c:lblAlgn val="ctr"/>
        <c:lblOffset val="100"/>
        <c:noMultiLvlLbl val="0"/>
      </c:catAx>
      <c:valAx>
        <c:axId val="9388732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33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173476375256788E-2"/>
          <c:y val="5.0435840015410911E-2"/>
          <c:w val="0.91729627938826752"/>
          <c:h val="0.86926232450121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'sir2 fun30 rARS'!$G$28</c:f>
              <c:strCache>
                <c:ptCount val="1"/>
                <c:pt idx="0">
                  <c:v>20'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'sir2 fun30 rARS'!$H$27:$K$27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'sir2 fun30 rARS'!$H$28:$K$28</c:f>
              <c:numCache>
                <c:formatCode>General</c:formatCode>
                <c:ptCount val="4"/>
                <c:pt idx="0">
                  <c:v>0.31</c:v>
                </c:pt>
                <c:pt idx="1">
                  <c:v>2</c:v>
                </c:pt>
                <c:pt idx="2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2F-7B4D-945F-6DEA786F82B3}"/>
            </c:ext>
          </c:extLst>
        </c:ser>
        <c:ser>
          <c:idx val="1"/>
          <c:order val="1"/>
          <c:tx>
            <c:strRef>
              <c:f>'sir2 fun30 rARS'!$G$29</c:f>
              <c:strCache>
                <c:ptCount val="1"/>
                <c:pt idx="0">
                  <c:v>30'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'sir2 fun30 rARS'!$H$27:$K$27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'sir2 fun30 rARS'!$H$29:$K$29</c:f>
              <c:numCache>
                <c:formatCode>General</c:formatCode>
                <c:ptCount val="4"/>
                <c:pt idx="0">
                  <c:v>1.3</c:v>
                </c:pt>
                <c:pt idx="1">
                  <c:v>5.2</c:v>
                </c:pt>
                <c:pt idx="2">
                  <c:v>2.2999999999999998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2F-7B4D-945F-6DEA786F82B3}"/>
            </c:ext>
          </c:extLst>
        </c:ser>
        <c:ser>
          <c:idx val="2"/>
          <c:order val="2"/>
          <c:tx>
            <c:strRef>
              <c:f>'sir2 fun30 rARS'!$G$30</c:f>
              <c:strCache>
                <c:ptCount val="1"/>
                <c:pt idx="0">
                  <c:v>60'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'sir2 fun30 rARS'!$H$27:$K$27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'sir2 fun30 rARS'!$H$30:$K$30</c:f>
              <c:numCache>
                <c:formatCode>General</c:formatCode>
                <c:ptCount val="4"/>
                <c:pt idx="0">
                  <c:v>0.9</c:v>
                </c:pt>
                <c:pt idx="1">
                  <c:v>7.4</c:v>
                </c:pt>
                <c:pt idx="2">
                  <c:v>1.3</c:v>
                </c:pt>
                <c:pt idx="3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2F-7B4D-945F-6DEA786F82B3}"/>
            </c:ext>
          </c:extLst>
        </c:ser>
        <c:ser>
          <c:idx val="3"/>
          <c:order val="3"/>
          <c:tx>
            <c:strRef>
              <c:f>'sir2 fun30 rARS'!$G$31</c:f>
              <c:strCache>
                <c:ptCount val="1"/>
                <c:pt idx="0">
                  <c:v>90'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'sir2 fun30 rARS'!$H$27:$K$27</c:f>
              <c:strCache>
                <c:ptCount val="4"/>
                <c:pt idx="0">
                  <c:v>wt</c:v>
                </c:pt>
                <c:pt idx="1">
                  <c:v>sir2</c:v>
                </c:pt>
                <c:pt idx="2">
                  <c:v>sir2 fun30</c:v>
                </c:pt>
                <c:pt idx="3">
                  <c:v>fun30</c:v>
                </c:pt>
              </c:strCache>
            </c:strRef>
          </c:cat>
          <c:val>
            <c:numRef>
              <c:f>'sir2 fun30 rARS'!$H$31:$K$31</c:f>
              <c:numCache>
                <c:formatCode>General</c:formatCode>
                <c:ptCount val="4"/>
                <c:pt idx="0">
                  <c:v>0.5</c:v>
                </c:pt>
                <c:pt idx="1">
                  <c:v>5.4</c:v>
                </c:pt>
                <c:pt idx="2">
                  <c:v>0.9</c:v>
                </c:pt>
                <c:pt idx="3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2F-7B4D-945F-6DEA786F8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009024"/>
        <c:axId val="1652147376"/>
      </c:barChart>
      <c:catAx>
        <c:axId val="165200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147376"/>
        <c:crosses val="autoZero"/>
        <c:auto val="1"/>
        <c:lblAlgn val="ctr"/>
        <c:lblOffset val="100"/>
        <c:noMultiLvlLbl val="0"/>
      </c:catAx>
      <c:valAx>
        <c:axId val="165214737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009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1</xdr:row>
      <xdr:rowOff>0</xdr:rowOff>
    </xdr:from>
    <xdr:to>
      <xdr:col>16</xdr:col>
      <xdr:colOff>190500</xdr:colOff>
      <xdr:row>21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264842-0BCE-945E-CA28-90FC2C1DA2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260000</xdr:colOff>
      <xdr:row>28</xdr:row>
      <xdr:rowOff>117950</xdr:rowOff>
    </xdr:from>
    <xdr:to>
      <xdr:col>22</xdr:col>
      <xdr:colOff>750000</xdr:colOff>
      <xdr:row>52</xdr:row>
      <xdr:rowOff>80000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2240B5-9BC8-E4AE-04BC-95E7E05126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40500</xdr:rowOff>
    </xdr:from>
    <xdr:to>
      <xdr:col>10</xdr:col>
      <xdr:colOff>462000</xdr:colOff>
      <xdr:row>51</xdr:row>
      <xdr:rowOff>177000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1DCB68-6BD9-6A4D-AA00-C80858414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8CBA5-13C0-0847-AFEB-9B4E37DAADD4}">
  <dimension ref="A1:E17"/>
  <sheetViews>
    <sheetView workbookViewId="0">
      <selection activeCell="Q53" sqref="Q53"/>
    </sheetView>
  </sheetViews>
  <sheetFormatPr baseColWidth="10" defaultRowHeight="16" x14ac:dyDescent="0.2"/>
  <cols>
    <col min="2" max="2" width="16.1640625" customWidth="1"/>
    <col min="4" max="4" width="19.33203125" customWidth="1"/>
    <col min="5" max="5" width="12.1640625" style="1" customWidth="1"/>
  </cols>
  <sheetData>
    <row r="1" spans="1:5" x14ac:dyDescent="0.2">
      <c r="A1" t="s">
        <v>30</v>
      </c>
      <c r="B1" t="s">
        <v>28</v>
      </c>
      <c r="C1" t="s">
        <v>29</v>
      </c>
      <c r="D1" t="s">
        <v>26</v>
      </c>
      <c r="E1" s="1" t="s">
        <v>27</v>
      </c>
    </row>
    <row r="2" spans="1:5" x14ac:dyDescent="0.2">
      <c r="A2" t="s">
        <v>17</v>
      </c>
      <c r="B2" t="s">
        <v>24</v>
      </c>
      <c r="C2">
        <v>33604329</v>
      </c>
      <c r="D2">
        <f>C2-C3</f>
        <v>3635118</v>
      </c>
      <c r="E2" s="1">
        <f>D2/D4</f>
        <v>0.31247111240317038</v>
      </c>
    </row>
    <row r="3" spans="1:5" x14ac:dyDescent="0.2">
      <c r="A3" t="s">
        <v>16</v>
      </c>
      <c r="B3" t="s">
        <v>25</v>
      </c>
      <c r="C3">
        <v>29969211</v>
      </c>
    </row>
    <row r="4" spans="1:5" x14ac:dyDescent="0.2">
      <c r="A4" t="s">
        <v>16</v>
      </c>
      <c r="B4" t="s">
        <v>22</v>
      </c>
      <c r="C4">
        <v>25001348</v>
      </c>
      <c r="D4">
        <f>C4-C5</f>
        <v>11633453</v>
      </c>
    </row>
    <row r="5" spans="1:5" x14ac:dyDescent="0.2">
      <c r="A5" t="s">
        <v>16</v>
      </c>
      <c r="B5" t="s">
        <v>21</v>
      </c>
      <c r="C5">
        <v>13367895</v>
      </c>
    </row>
    <row r="6" spans="1:5" x14ac:dyDescent="0.2">
      <c r="A6" t="s">
        <v>18</v>
      </c>
      <c r="B6" t="s">
        <v>24</v>
      </c>
      <c r="C6">
        <v>25804875</v>
      </c>
      <c r="D6">
        <f>C6-C7</f>
        <v>7517738</v>
      </c>
      <c r="E6" s="1">
        <f>D6/D8</f>
        <v>1.3335160374284416</v>
      </c>
    </row>
    <row r="7" spans="1:5" x14ac:dyDescent="0.2">
      <c r="A7" t="s">
        <v>18</v>
      </c>
      <c r="B7" t="s">
        <v>25</v>
      </c>
      <c r="C7">
        <v>18287137</v>
      </c>
    </row>
    <row r="8" spans="1:5" x14ac:dyDescent="0.2">
      <c r="A8" t="s">
        <v>18</v>
      </c>
      <c r="B8" t="s">
        <v>22</v>
      </c>
      <c r="C8">
        <v>11703434</v>
      </c>
      <c r="D8">
        <f>C8-C9</f>
        <v>5637531</v>
      </c>
    </row>
    <row r="9" spans="1:5" x14ac:dyDescent="0.2">
      <c r="A9" t="s">
        <v>18</v>
      </c>
      <c r="B9" t="s">
        <v>21</v>
      </c>
      <c r="C9">
        <v>6065903</v>
      </c>
    </row>
    <row r="10" spans="1:5" x14ac:dyDescent="0.2">
      <c r="A10" t="s">
        <v>19</v>
      </c>
      <c r="B10" t="s">
        <v>24</v>
      </c>
      <c r="C10">
        <v>27199002</v>
      </c>
      <c r="D10">
        <f>C10-C11</f>
        <v>10248352</v>
      </c>
      <c r="E10" s="1">
        <f>D10/D12</f>
        <v>0.90121491874526838</v>
      </c>
    </row>
    <row r="11" spans="1:5" x14ac:dyDescent="0.2">
      <c r="A11" t="s">
        <v>19</v>
      </c>
      <c r="B11" t="s">
        <v>25</v>
      </c>
      <c r="C11">
        <v>16950650</v>
      </c>
    </row>
    <row r="12" spans="1:5" x14ac:dyDescent="0.2">
      <c r="A12" t="s">
        <v>19</v>
      </c>
      <c r="B12" t="s">
        <v>22</v>
      </c>
      <c r="C12">
        <v>17471837</v>
      </c>
      <c r="D12">
        <f>C12-C13</f>
        <v>11371707</v>
      </c>
    </row>
    <row r="13" spans="1:5" x14ac:dyDescent="0.2">
      <c r="A13" t="s">
        <v>19</v>
      </c>
      <c r="B13" t="s">
        <v>21</v>
      </c>
      <c r="C13">
        <v>6100130</v>
      </c>
    </row>
    <row r="14" spans="1:5" x14ac:dyDescent="0.2">
      <c r="A14" t="s">
        <v>20</v>
      </c>
      <c r="B14" t="s">
        <v>24</v>
      </c>
      <c r="C14">
        <v>23394680</v>
      </c>
      <c r="D14">
        <f>C14-C15</f>
        <v>7077090</v>
      </c>
      <c r="E14" s="1">
        <f>D14/D16</f>
        <v>0.526759480452202</v>
      </c>
    </row>
    <row r="15" spans="1:5" x14ac:dyDescent="0.2">
      <c r="A15" t="s">
        <v>20</v>
      </c>
      <c r="B15" t="s">
        <v>25</v>
      </c>
      <c r="C15">
        <v>16317590</v>
      </c>
    </row>
    <row r="16" spans="1:5" x14ac:dyDescent="0.2">
      <c r="A16" t="s">
        <v>20</v>
      </c>
      <c r="B16" t="s">
        <v>22</v>
      </c>
      <c r="C16">
        <v>19334124</v>
      </c>
      <c r="D16">
        <f>C16-C17</f>
        <v>13435145</v>
      </c>
    </row>
    <row r="17" spans="1:3" x14ac:dyDescent="0.2">
      <c r="A17" t="s">
        <v>20</v>
      </c>
      <c r="B17" t="s">
        <v>21</v>
      </c>
      <c r="C17">
        <v>5898979</v>
      </c>
    </row>
  </sheetData>
  <sortState xmlns:xlrd2="http://schemas.microsoft.com/office/spreadsheetml/2017/richdata2" ref="B2:C27">
    <sortCondition ref="B2:B27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88E28-5F40-1A4A-9B0A-195D54835CE4}">
  <dimension ref="A1:E17"/>
  <sheetViews>
    <sheetView workbookViewId="0">
      <selection activeCell="J27" sqref="J27"/>
    </sheetView>
  </sheetViews>
  <sheetFormatPr baseColWidth="10" defaultRowHeight="16" x14ac:dyDescent="0.2"/>
  <cols>
    <col min="5" max="5" width="10.83203125" style="2"/>
  </cols>
  <sheetData>
    <row r="1" spans="1:5" x14ac:dyDescent="0.2">
      <c r="A1" t="s">
        <v>30</v>
      </c>
      <c r="B1" t="s">
        <v>28</v>
      </c>
      <c r="C1" t="s">
        <v>29</v>
      </c>
      <c r="D1" t="s">
        <v>26</v>
      </c>
      <c r="E1" s="2" t="s">
        <v>27</v>
      </c>
    </row>
    <row r="2" spans="1:5" x14ac:dyDescent="0.2">
      <c r="A2" t="s">
        <v>17</v>
      </c>
      <c r="B2" t="s">
        <v>24</v>
      </c>
      <c r="C2">
        <v>20233834</v>
      </c>
      <c r="D2">
        <f>C2-C3</f>
        <v>8117874</v>
      </c>
      <c r="E2" s="3">
        <f>D2/D4</f>
        <v>2.0234517661732836</v>
      </c>
    </row>
    <row r="3" spans="1:5" x14ac:dyDescent="0.2">
      <c r="A3" t="s">
        <v>16</v>
      </c>
      <c r="B3" t="s">
        <v>25</v>
      </c>
      <c r="C3">
        <v>12115960</v>
      </c>
      <c r="E3" s="3"/>
    </row>
    <row r="4" spans="1:5" x14ac:dyDescent="0.2">
      <c r="A4" t="s">
        <v>16</v>
      </c>
      <c r="B4" t="s">
        <v>22</v>
      </c>
      <c r="C4">
        <v>9981759</v>
      </c>
      <c r="D4">
        <f>C4-C5</f>
        <v>4011894</v>
      </c>
      <c r="E4" s="3"/>
    </row>
    <row r="5" spans="1:5" x14ac:dyDescent="0.2">
      <c r="A5" t="s">
        <v>16</v>
      </c>
      <c r="B5" t="s">
        <v>21</v>
      </c>
      <c r="C5">
        <v>5969865</v>
      </c>
      <c r="E5" s="3"/>
    </row>
    <row r="6" spans="1:5" x14ac:dyDescent="0.2">
      <c r="A6" t="s">
        <v>18</v>
      </c>
      <c r="B6" t="s">
        <v>24</v>
      </c>
      <c r="C6">
        <v>27700311</v>
      </c>
      <c r="D6">
        <f>C6-C7</f>
        <v>20426854</v>
      </c>
      <c r="E6" s="3">
        <f>D6/D8</f>
        <v>5.1888754511117661</v>
      </c>
    </row>
    <row r="7" spans="1:5" x14ac:dyDescent="0.2">
      <c r="A7" t="s">
        <v>18</v>
      </c>
      <c r="B7" t="s">
        <v>25</v>
      </c>
      <c r="C7">
        <v>7273457</v>
      </c>
      <c r="E7" s="3"/>
    </row>
    <row r="8" spans="1:5" x14ac:dyDescent="0.2">
      <c r="A8" t="s">
        <v>18</v>
      </c>
      <c r="B8" t="s">
        <v>22</v>
      </c>
      <c r="C8">
        <v>8833376</v>
      </c>
      <c r="D8">
        <f>C8-C9</f>
        <v>3936663</v>
      </c>
      <c r="E8" s="3"/>
    </row>
    <row r="9" spans="1:5" x14ac:dyDescent="0.2">
      <c r="A9" t="s">
        <v>18</v>
      </c>
      <c r="B9" t="s">
        <v>21</v>
      </c>
      <c r="C9">
        <v>4896713</v>
      </c>
      <c r="E9" s="3"/>
    </row>
    <row r="10" spans="1:5" x14ac:dyDescent="0.2">
      <c r="A10" t="s">
        <v>19</v>
      </c>
      <c r="B10" t="s">
        <v>24</v>
      </c>
      <c r="C10">
        <v>40486380</v>
      </c>
      <c r="D10">
        <f>C10-C11</f>
        <v>32970197</v>
      </c>
      <c r="E10" s="3">
        <f>D10/D12</f>
        <v>7.4233793398477959</v>
      </c>
    </row>
    <row r="11" spans="1:5" x14ac:dyDescent="0.2">
      <c r="A11" t="s">
        <v>19</v>
      </c>
      <c r="B11" t="s">
        <v>25</v>
      </c>
      <c r="C11">
        <v>7516183</v>
      </c>
      <c r="E11" s="3"/>
    </row>
    <row r="12" spans="1:5" x14ac:dyDescent="0.2">
      <c r="A12" t="s">
        <v>19</v>
      </c>
      <c r="B12" t="s">
        <v>22</v>
      </c>
      <c r="C12">
        <v>10320130</v>
      </c>
      <c r="D12">
        <f>C12-C13</f>
        <v>4441400</v>
      </c>
      <c r="E12" s="3"/>
    </row>
    <row r="13" spans="1:5" x14ac:dyDescent="0.2">
      <c r="A13" t="s">
        <v>19</v>
      </c>
      <c r="B13" t="s">
        <v>21</v>
      </c>
      <c r="C13">
        <v>5878730</v>
      </c>
      <c r="E13" s="3"/>
    </row>
    <row r="14" spans="1:5" x14ac:dyDescent="0.2">
      <c r="A14" t="s">
        <v>20</v>
      </c>
      <c r="B14" t="s">
        <v>24</v>
      </c>
      <c r="C14">
        <v>34263466</v>
      </c>
      <c r="D14">
        <f>C14-C15</f>
        <v>26773025</v>
      </c>
      <c r="E14" s="3">
        <f>D14/D16</f>
        <v>5.4582817875861256</v>
      </c>
    </row>
    <row r="15" spans="1:5" x14ac:dyDescent="0.2">
      <c r="A15" t="s">
        <v>20</v>
      </c>
      <c r="B15" t="s">
        <v>25</v>
      </c>
      <c r="C15">
        <v>7490441</v>
      </c>
    </row>
    <row r="16" spans="1:5" x14ac:dyDescent="0.2">
      <c r="A16" t="s">
        <v>20</v>
      </c>
      <c r="B16" t="s">
        <v>22</v>
      </c>
      <c r="C16">
        <v>11368866</v>
      </c>
      <c r="D16">
        <f>C16-C17</f>
        <v>4905028</v>
      </c>
    </row>
    <row r="17" spans="1:3" x14ac:dyDescent="0.2">
      <c r="A17" t="s">
        <v>20</v>
      </c>
      <c r="B17" t="s">
        <v>21</v>
      </c>
      <c r="C17">
        <v>6463838</v>
      </c>
    </row>
  </sheetData>
  <sortState xmlns:xlrd2="http://schemas.microsoft.com/office/spreadsheetml/2017/richdata2" ref="B1:C24">
    <sortCondition ref="B1:B2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35E1C-ADB7-294E-B720-B2518EC19CC2}">
  <dimension ref="A1:M35"/>
  <sheetViews>
    <sheetView workbookViewId="0">
      <selection activeCell="M29" sqref="M29"/>
    </sheetView>
  </sheetViews>
  <sheetFormatPr baseColWidth="10" defaultRowHeight="16" x14ac:dyDescent="0.2"/>
  <cols>
    <col min="2" max="2" width="16.83203125" customWidth="1"/>
  </cols>
  <sheetData>
    <row r="1" spans="1:5" x14ac:dyDescent="0.2">
      <c r="A1" t="s">
        <v>30</v>
      </c>
      <c r="B1" t="s">
        <v>28</v>
      </c>
      <c r="C1" t="s">
        <v>29</v>
      </c>
      <c r="D1" t="s">
        <v>26</v>
      </c>
      <c r="E1" s="1" t="s">
        <v>27</v>
      </c>
    </row>
    <row r="2" spans="1:5" x14ac:dyDescent="0.2">
      <c r="A2" t="s">
        <v>17</v>
      </c>
      <c r="B2" t="s">
        <v>24</v>
      </c>
      <c r="C2">
        <v>13669687</v>
      </c>
      <c r="D2">
        <f>C2-C3</f>
        <v>2075840</v>
      </c>
      <c r="E2">
        <f>D2/D4</f>
        <v>0.73171410896542244</v>
      </c>
    </row>
    <row r="3" spans="1:5" x14ac:dyDescent="0.2">
      <c r="A3" t="s">
        <v>16</v>
      </c>
      <c r="B3" t="s">
        <v>25</v>
      </c>
      <c r="C3">
        <v>11593847</v>
      </c>
    </row>
    <row r="4" spans="1:5" x14ac:dyDescent="0.2">
      <c r="A4" t="s">
        <v>16</v>
      </c>
      <c r="B4" t="s">
        <v>22</v>
      </c>
      <c r="C4">
        <v>5798022</v>
      </c>
      <c r="D4">
        <f>C4-C5</f>
        <v>2836955</v>
      </c>
    </row>
    <row r="5" spans="1:5" x14ac:dyDescent="0.2">
      <c r="A5" t="s">
        <v>16</v>
      </c>
      <c r="B5" t="s">
        <v>21</v>
      </c>
      <c r="C5">
        <v>2961067</v>
      </c>
    </row>
    <row r="6" spans="1:5" x14ac:dyDescent="0.2">
      <c r="A6" t="s">
        <v>18</v>
      </c>
      <c r="B6" t="s">
        <v>24</v>
      </c>
      <c r="C6">
        <v>22305760</v>
      </c>
      <c r="D6">
        <f>C6-C7</f>
        <v>9422483</v>
      </c>
      <c r="E6">
        <f>D6/D8</f>
        <v>2.2723943084529119</v>
      </c>
    </row>
    <row r="7" spans="1:5" x14ac:dyDescent="0.2">
      <c r="A7" t="s">
        <v>18</v>
      </c>
      <c r="B7" t="s">
        <v>25</v>
      </c>
      <c r="C7">
        <v>12883277</v>
      </c>
    </row>
    <row r="8" spans="1:5" x14ac:dyDescent="0.2">
      <c r="A8" t="s">
        <v>18</v>
      </c>
      <c r="B8" t="s">
        <v>22</v>
      </c>
      <c r="C8">
        <v>7388988</v>
      </c>
      <c r="D8">
        <f>C8-C9</f>
        <v>4146500</v>
      </c>
    </row>
    <row r="9" spans="1:5" x14ac:dyDescent="0.2">
      <c r="A9" t="s">
        <v>18</v>
      </c>
      <c r="B9" t="s">
        <v>21</v>
      </c>
      <c r="C9">
        <v>3242488</v>
      </c>
    </row>
    <row r="10" spans="1:5" x14ac:dyDescent="0.2">
      <c r="A10" t="s">
        <v>19</v>
      </c>
      <c r="B10" t="s">
        <v>24</v>
      </c>
      <c r="C10">
        <v>21408757</v>
      </c>
      <c r="D10">
        <f>C10-C11</f>
        <v>9030707</v>
      </c>
      <c r="E10">
        <f>D10/D12</f>
        <v>1.3888504494340377</v>
      </c>
    </row>
    <row r="11" spans="1:5" x14ac:dyDescent="0.2">
      <c r="A11" t="s">
        <v>19</v>
      </c>
      <c r="B11" t="s">
        <v>25</v>
      </c>
      <c r="C11">
        <v>12378050</v>
      </c>
    </row>
    <row r="12" spans="1:5" x14ac:dyDescent="0.2">
      <c r="A12" t="s">
        <v>19</v>
      </c>
      <c r="B12" t="s">
        <v>22</v>
      </c>
      <c r="C12">
        <v>9496693</v>
      </c>
      <c r="D12">
        <f>C12-C13</f>
        <v>6502289</v>
      </c>
    </row>
    <row r="13" spans="1:5" x14ac:dyDescent="0.2">
      <c r="A13" t="s">
        <v>19</v>
      </c>
      <c r="B13" t="s">
        <v>21</v>
      </c>
      <c r="C13">
        <v>2994404</v>
      </c>
    </row>
    <row r="14" spans="1:5" x14ac:dyDescent="0.2">
      <c r="A14" t="s">
        <v>20</v>
      </c>
      <c r="B14" t="s">
        <v>24</v>
      </c>
      <c r="C14">
        <v>16572992</v>
      </c>
      <c r="D14">
        <f>C14-C15</f>
        <v>4987416</v>
      </c>
      <c r="E14">
        <f>D14/D16</f>
        <v>0.98647414850270976</v>
      </c>
    </row>
    <row r="15" spans="1:5" x14ac:dyDescent="0.2">
      <c r="A15" t="s">
        <v>20</v>
      </c>
      <c r="B15" t="s">
        <v>25</v>
      </c>
      <c r="C15">
        <v>11585576</v>
      </c>
    </row>
    <row r="16" spans="1:5" x14ac:dyDescent="0.2">
      <c r="A16" t="s">
        <v>20</v>
      </c>
      <c r="B16" t="s">
        <v>22</v>
      </c>
      <c r="C16">
        <v>7947611</v>
      </c>
      <c r="D16">
        <f>C16-C17</f>
        <v>5055800</v>
      </c>
    </row>
    <row r="17" spans="1:13" x14ac:dyDescent="0.2">
      <c r="A17" t="s">
        <v>20</v>
      </c>
      <c r="B17" t="s">
        <v>21</v>
      </c>
      <c r="C17">
        <v>2891811</v>
      </c>
    </row>
    <row r="27" spans="1:13" x14ac:dyDescent="0.2">
      <c r="H27" t="s">
        <v>9</v>
      </c>
      <c r="I27" t="s">
        <v>0</v>
      </c>
      <c r="J27" t="s">
        <v>1</v>
      </c>
      <c r="K27" t="s">
        <v>8</v>
      </c>
    </row>
    <row r="28" spans="1:13" x14ac:dyDescent="0.2">
      <c r="G28" t="s">
        <v>10</v>
      </c>
      <c r="H28">
        <v>0.31</v>
      </c>
      <c r="I28">
        <v>2</v>
      </c>
      <c r="J28">
        <v>0.7</v>
      </c>
      <c r="L28">
        <f>_xlfn.T.TEST(H28:H31,I28:I31,2,3)</f>
        <v>2.9477399247603162E-2</v>
      </c>
      <c r="M28">
        <f>_xlfn.T.TEST(I28:I31,J28:J31,2,3)</f>
        <v>3.9609813806393369E-2</v>
      </c>
    </row>
    <row r="29" spans="1:13" x14ac:dyDescent="0.2">
      <c r="G29" t="s">
        <v>11</v>
      </c>
      <c r="H29">
        <v>1.3</v>
      </c>
      <c r="I29">
        <v>5.2</v>
      </c>
      <c r="J29">
        <v>2.2999999999999998</v>
      </c>
      <c r="K29">
        <v>0.4</v>
      </c>
    </row>
    <row r="30" spans="1:13" x14ac:dyDescent="0.2">
      <c r="G30" t="s">
        <v>12</v>
      </c>
      <c r="H30">
        <v>0.9</v>
      </c>
      <c r="I30">
        <v>7.4</v>
      </c>
      <c r="J30">
        <v>1.3</v>
      </c>
      <c r="K30">
        <v>1.3</v>
      </c>
    </row>
    <row r="31" spans="1:13" x14ac:dyDescent="0.2">
      <c r="G31" t="s">
        <v>13</v>
      </c>
      <c r="H31">
        <v>0.5</v>
      </c>
      <c r="I31">
        <v>5.4</v>
      </c>
      <c r="J31">
        <v>0.9</v>
      </c>
      <c r="K31">
        <v>1.1000000000000001</v>
      </c>
    </row>
    <row r="33" spans="8:11" x14ac:dyDescent="0.2">
      <c r="H33">
        <f>AVERAGE(H28:H31)</f>
        <v>0.75250000000000006</v>
      </c>
      <c r="I33">
        <f>AVERAGE(I28:I31)</f>
        <v>5</v>
      </c>
      <c r="J33">
        <f>AVERAGE(J28:J31)</f>
        <v>1.3</v>
      </c>
      <c r="K33">
        <f>AVERAGE(K28:K31)</f>
        <v>0.93333333333333346</v>
      </c>
    </row>
    <row r="34" spans="8:11" x14ac:dyDescent="0.2">
      <c r="H34">
        <f>STDEV(H28:H31)</f>
        <v>0.44010415433925026</v>
      </c>
      <c r="I34">
        <f>STDEV(I28:I31)</f>
        <v>2.2330845632592307</v>
      </c>
      <c r="J34">
        <f>STDEV(J28:J31)</f>
        <v>0.71180521680208708</v>
      </c>
    </row>
    <row r="35" spans="8:11" x14ac:dyDescent="0.2">
      <c r="J35">
        <f>TTEST(I28:I31,J28:J31,2,3)</f>
        <v>3.9609813806393369E-2</v>
      </c>
    </row>
  </sheetData>
  <sortState xmlns:xlrd2="http://schemas.microsoft.com/office/spreadsheetml/2017/richdata2" ref="B1:C24">
    <sortCondition ref="B1:B24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6452F-1DEA-374C-96B3-D833FE844C86}">
  <dimension ref="A1:E17"/>
  <sheetViews>
    <sheetView workbookViewId="0">
      <selection activeCell="G25" sqref="G25"/>
    </sheetView>
  </sheetViews>
  <sheetFormatPr baseColWidth="10" defaultRowHeight="16" x14ac:dyDescent="0.2"/>
  <sheetData>
    <row r="1" spans="1:5" x14ac:dyDescent="0.2">
      <c r="A1" t="s">
        <v>30</v>
      </c>
      <c r="B1" t="s">
        <v>28</v>
      </c>
      <c r="C1" t="s">
        <v>29</v>
      </c>
      <c r="D1" t="s">
        <v>26</v>
      </c>
      <c r="E1" s="1" t="s">
        <v>27</v>
      </c>
    </row>
    <row r="2" spans="1:5" x14ac:dyDescent="0.2">
      <c r="A2" t="s">
        <v>17</v>
      </c>
      <c r="B2" t="s">
        <v>3</v>
      </c>
      <c r="E2" t="s">
        <v>23</v>
      </c>
    </row>
    <row r="3" spans="1:5" x14ac:dyDescent="0.2">
      <c r="A3" t="s">
        <v>16</v>
      </c>
      <c r="B3" t="s">
        <v>4</v>
      </c>
    </row>
    <row r="4" spans="1:5" x14ac:dyDescent="0.2">
      <c r="A4" t="s">
        <v>16</v>
      </c>
      <c r="B4" t="s">
        <v>6</v>
      </c>
      <c r="C4">
        <v>45880168</v>
      </c>
      <c r="D4">
        <f>C4-C5</f>
        <v>18096286</v>
      </c>
    </row>
    <row r="5" spans="1:5" x14ac:dyDescent="0.2">
      <c r="A5" t="s">
        <v>16</v>
      </c>
      <c r="B5" t="s">
        <v>7</v>
      </c>
      <c r="C5">
        <v>27783882</v>
      </c>
    </row>
    <row r="6" spans="1:5" x14ac:dyDescent="0.2">
      <c r="A6" t="s">
        <v>18</v>
      </c>
      <c r="B6" t="s">
        <v>3</v>
      </c>
      <c r="C6">
        <v>39531464</v>
      </c>
      <c r="D6">
        <f>C6-C7</f>
        <v>8816800</v>
      </c>
      <c r="E6">
        <f>D6/D8</f>
        <v>0.40739152613796825</v>
      </c>
    </row>
    <row r="7" spans="1:5" x14ac:dyDescent="0.2">
      <c r="A7" t="s">
        <v>18</v>
      </c>
      <c r="B7" t="s">
        <v>4</v>
      </c>
      <c r="C7">
        <v>30714664</v>
      </c>
    </row>
    <row r="8" spans="1:5" x14ac:dyDescent="0.2">
      <c r="A8" t="s">
        <v>18</v>
      </c>
      <c r="B8" t="s">
        <v>6</v>
      </c>
      <c r="C8">
        <v>36291875</v>
      </c>
      <c r="D8">
        <f>C8-C9</f>
        <v>21642080</v>
      </c>
    </row>
    <row r="9" spans="1:5" x14ac:dyDescent="0.2">
      <c r="A9" t="s">
        <v>18</v>
      </c>
      <c r="B9" t="s">
        <v>7</v>
      </c>
      <c r="C9">
        <v>14649795</v>
      </c>
    </row>
    <row r="10" spans="1:5" x14ac:dyDescent="0.2">
      <c r="A10" t="s">
        <v>19</v>
      </c>
      <c r="B10" t="s">
        <v>3</v>
      </c>
      <c r="C10">
        <v>43809616</v>
      </c>
      <c r="D10">
        <f>C10-C11</f>
        <v>12873209</v>
      </c>
      <c r="E10">
        <f>D10/D12</f>
        <v>1.3254903838381966</v>
      </c>
    </row>
    <row r="11" spans="1:5" x14ac:dyDescent="0.2">
      <c r="A11" t="s">
        <v>19</v>
      </c>
      <c r="B11" t="s">
        <v>4</v>
      </c>
      <c r="C11">
        <v>30936407</v>
      </c>
    </row>
    <row r="12" spans="1:5" x14ac:dyDescent="0.2">
      <c r="A12" t="s">
        <v>19</v>
      </c>
      <c r="B12" t="s">
        <v>6</v>
      </c>
      <c r="C12">
        <v>24140664</v>
      </c>
      <c r="D12">
        <f>C12-C13</f>
        <v>9712035</v>
      </c>
    </row>
    <row r="13" spans="1:5" x14ac:dyDescent="0.2">
      <c r="A13" t="s">
        <v>19</v>
      </c>
      <c r="B13" t="s">
        <v>7</v>
      </c>
      <c r="C13">
        <v>14428629</v>
      </c>
    </row>
    <row r="14" spans="1:5" x14ac:dyDescent="0.2">
      <c r="A14" t="s">
        <v>20</v>
      </c>
      <c r="B14" t="s">
        <v>3</v>
      </c>
      <c r="C14">
        <v>54732081</v>
      </c>
      <c r="D14">
        <f>C14-C15</f>
        <v>12231761</v>
      </c>
      <c r="E14">
        <f>D14/D16</f>
        <v>1.0632341115671822</v>
      </c>
    </row>
    <row r="15" spans="1:5" x14ac:dyDescent="0.2">
      <c r="A15" t="s">
        <v>20</v>
      </c>
      <c r="B15" t="s">
        <v>4</v>
      </c>
      <c r="C15">
        <v>42500320</v>
      </c>
    </row>
    <row r="16" spans="1:5" x14ac:dyDescent="0.2">
      <c r="A16" t="s">
        <v>20</v>
      </c>
      <c r="B16" t="s">
        <v>6</v>
      </c>
      <c r="C16">
        <v>27861551</v>
      </c>
      <c r="D16">
        <f>C16-C17</f>
        <v>11504297</v>
      </c>
    </row>
    <row r="17" spans="1:3" x14ac:dyDescent="0.2">
      <c r="A17" t="s">
        <v>20</v>
      </c>
      <c r="B17" t="s">
        <v>7</v>
      </c>
      <c r="C17">
        <v>16357254</v>
      </c>
    </row>
  </sheetData>
  <sortState xmlns:xlrd2="http://schemas.microsoft.com/office/spreadsheetml/2017/richdata2" ref="B2:C25">
    <sortCondition ref="B2:B2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40D45-0182-4342-B49E-E1966309B0CE}">
  <dimension ref="A1:F17"/>
  <sheetViews>
    <sheetView workbookViewId="0">
      <selection activeCell="K39" sqref="K39"/>
    </sheetView>
  </sheetViews>
  <sheetFormatPr baseColWidth="10" defaultRowHeight="16" x14ac:dyDescent="0.2"/>
  <cols>
    <col min="2" max="2" width="16.5" customWidth="1"/>
    <col min="5" max="5" width="12.5" customWidth="1"/>
    <col min="6" max="6" width="13.83203125" customWidth="1"/>
  </cols>
  <sheetData>
    <row r="1" spans="1:6" x14ac:dyDescent="0.2">
      <c r="A1" t="s">
        <v>30</v>
      </c>
      <c r="B1" t="s">
        <v>28</v>
      </c>
      <c r="C1" t="s">
        <v>29</v>
      </c>
      <c r="D1" t="s">
        <v>26</v>
      </c>
      <c r="E1" s="1" t="s">
        <v>32</v>
      </c>
      <c r="F1" t="s">
        <v>31</v>
      </c>
    </row>
    <row r="2" spans="1:6" x14ac:dyDescent="0.2">
      <c r="A2" t="s">
        <v>17</v>
      </c>
      <c r="B2" t="s">
        <v>5</v>
      </c>
      <c r="C2">
        <v>9757531</v>
      </c>
      <c r="D2">
        <f>C2-C3</f>
        <v>7972867</v>
      </c>
    </row>
    <row r="3" spans="1:6" x14ac:dyDescent="0.2">
      <c r="A3" t="s">
        <v>16</v>
      </c>
      <c r="B3" t="s">
        <v>15</v>
      </c>
      <c r="C3">
        <v>1784664</v>
      </c>
    </row>
    <row r="4" spans="1:6" x14ac:dyDescent="0.2">
      <c r="A4" t="s">
        <v>16</v>
      </c>
      <c r="B4" t="s">
        <v>3</v>
      </c>
      <c r="C4">
        <v>7086172</v>
      </c>
      <c r="D4">
        <f>C4-C5</f>
        <v>753568</v>
      </c>
      <c r="E4">
        <f>D4/D2</f>
        <v>9.4516564743899523E-2</v>
      </c>
      <c r="F4">
        <f>E4/0.094516565</f>
        <v>0.999999997290417</v>
      </c>
    </row>
    <row r="5" spans="1:6" x14ac:dyDescent="0.2">
      <c r="A5" t="s">
        <v>16</v>
      </c>
      <c r="B5" t="s">
        <v>14</v>
      </c>
      <c r="C5">
        <v>6332604</v>
      </c>
    </row>
    <row r="6" spans="1:6" x14ac:dyDescent="0.2">
      <c r="A6" t="s">
        <v>18</v>
      </c>
      <c r="B6" t="s">
        <v>5</v>
      </c>
      <c r="C6">
        <v>9465774</v>
      </c>
      <c r="D6">
        <f>C6-C7</f>
        <v>7474408</v>
      </c>
    </row>
    <row r="7" spans="1:6" x14ac:dyDescent="0.2">
      <c r="A7" t="s">
        <v>18</v>
      </c>
      <c r="B7" t="s">
        <v>15</v>
      </c>
      <c r="C7">
        <v>1991366</v>
      </c>
    </row>
    <row r="8" spans="1:6" x14ac:dyDescent="0.2">
      <c r="A8" t="s">
        <v>18</v>
      </c>
      <c r="B8" t="s">
        <v>3</v>
      </c>
      <c r="C8">
        <v>8779611</v>
      </c>
      <c r="D8">
        <f>C8-C9</f>
        <v>2272807</v>
      </c>
      <c r="E8">
        <f>D8/D6</f>
        <v>0.30407853036655208</v>
      </c>
      <c r="F8">
        <f>E8/0.094516565</f>
        <v>3.2171982801803272</v>
      </c>
    </row>
    <row r="9" spans="1:6" x14ac:dyDescent="0.2">
      <c r="A9" t="s">
        <v>18</v>
      </c>
      <c r="B9" t="s">
        <v>14</v>
      </c>
      <c r="C9">
        <v>6506804</v>
      </c>
    </row>
    <row r="10" spans="1:6" x14ac:dyDescent="0.2">
      <c r="A10" t="s">
        <v>19</v>
      </c>
      <c r="B10" t="s">
        <v>5</v>
      </c>
      <c r="C10">
        <v>8218180</v>
      </c>
      <c r="D10">
        <f>C10-C11</f>
        <v>6380941</v>
      </c>
    </row>
    <row r="11" spans="1:6" x14ac:dyDescent="0.2">
      <c r="A11" t="s">
        <v>19</v>
      </c>
      <c r="B11" t="s">
        <v>15</v>
      </c>
      <c r="C11">
        <v>1837239</v>
      </c>
    </row>
    <row r="12" spans="1:6" x14ac:dyDescent="0.2">
      <c r="A12" t="s">
        <v>19</v>
      </c>
      <c r="B12" t="s">
        <v>3</v>
      </c>
      <c r="C12">
        <v>9047111</v>
      </c>
      <c r="D12">
        <f>C12-C13</f>
        <v>2861820</v>
      </c>
      <c r="E12">
        <f>D12/D10</f>
        <v>0.44849497903208946</v>
      </c>
      <c r="F12">
        <f>E12/0.094516565</f>
        <v>4.7451468325376558</v>
      </c>
    </row>
    <row r="13" spans="1:6" x14ac:dyDescent="0.2">
      <c r="A13" t="s">
        <v>19</v>
      </c>
      <c r="B13" t="s">
        <v>14</v>
      </c>
      <c r="C13">
        <v>6185291</v>
      </c>
    </row>
    <row r="14" spans="1:6" x14ac:dyDescent="0.2">
      <c r="A14" t="s">
        <v>20</v>
      </c>
      <c r="B14" t="s">
        <v>5</v>
      </c>
      <c r="C14">
        <v>7378055</v>
      </c>
      <c r="D14">
        <f>C14-C15</f>
        <v>5483464</v>
      </c>
    </row>
    <row r="15" spans="1:6" x14ac:dyDescent="0.2">
      <c r="A15" t="s">
        <v>20</v>
      </c>
      <c r="B15" t="s">
        <v>15</v>
      </c>
      <c r="C15">
        <v>1894591</v>
      </c>
    </row>
    <row r="16" spans="1:6" x14ac:dyDescent="0.2">
      <c r="A16" t="s">
        <v>20</v>
      </c>
      <c r="B16" t="s">
        <v>3</v>
      </c>
      <c r="C16">
        <v>7643065</v>
      </c>
      <c r="D16">
        <f>C16-C17</f>
        <v>1769837</v>
      </c>
      <c r="E16">
        <f>D16/D14</f>
        <v>0.32275893486307194</v>
      </c>
      <c r="F16">
        <f>E16/0.094516565</f>
        <v>3.4148398734451675</v>
      </c>
    </row>
    <row r="17" spans="1:3" x14ac:dyDescent="0.2">
      <c r="A17" t="s">
        <v>20</v>
      </c>
      <c r="B17" t="s">
        <v>14</v>
      </c>
      <c r="C17">
        <v>5873228</v>
      </c>
    </row>
  </sheetData>
  <sortState xmlns:xlrd2="http://schemas.microsoft.com/office/spreadsheetml/2017/richdata2" ref="A2:C17">
    <sortCondition ref="A2:A17"/>
    <sortCondition ref="B2:B1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53E8B-6D38-BC43-9B4B-67C1161EF717}">
  <dimension ref="A1:F17"/>
  <sheetViews>
    <sheetView workbookViewId="0">
      <selection activeCell="E1" sqref="E1"/>
    </sheetView>
  </sheetViews>
  <sheetFormatPr baseColWidth="10" defaultRowHeight="16" x14ac:dyDescent="0.2"/>
  <cols>
    <col min="2" max="2" width="16.5" customWidth="1"/>
  </cols>
  <sheetData>
    <row r="1" spans="1:6" x14ac:dyDescent="0.2">
      <c r="A1" t="s">
        <v>30</v>
      </c>
      <c r="B1" t="s">
        <v>28</v>
      </c>
      <c r="C1" t="s">
        <v>29</v>
      </c>
      <c r="D1" t="s">
        <v>26</v>
      </c>
      <c r="E1" s="1" t="s">
        <v>32</v>
      </c>
      <c r="F1" t="s">
        <v>31</v>
      </c>
    </row>
    <row r="2" spans="1:6" x14ac:dyDescent="0.2">
      <c r="A2" t="s">
        <v>17</v>
      </c>
      <c r="B2" t="s">
        <v>5</v>
      </c>
      <c r="C2">
        <v>11976575</v>
      </c>
      <c r="D2">
        <f>C2-C3</f>
        <v>7701610</v>
      </c>
    </row>
    <row r="3" spans="1:6" x14ac:dyDescent="0.2">
      <c r="A3" t="s">
        <v>16</v>
      </c>
      <c r="B3" t="s">
        <v>15</v>
      </c>
      <c r="C3">
        <v>4274965</v>
      </c>
    </row>
    <row r="4" spans="1:6" x14ac:dyDescent="0.2">
      <c r="A4" t="s">
        <v>16</v>
      </c>
      <c r="B4" t="s">
        <v>3</v>
      </c>
      <c r="E4" t="s">
        <v>23</v>
      </c>
      <c r="F4" t="s">
        <v>23</v>
      </c>
    </row>
    <row r="5" spans="1:6" x14ac:dyDescent="0.2">
      <c r="A5" t="s">
        <v>16</v>
      </c>
      <c r="B5" t="s">
        <v>14</v>
      </c>
    </row>
    <row r="6" spans="1:6" x14ac:dyDescent="0.2">
      <c r="A6" t="s">
        <v>18</v>
      </c>
      <c r="B6" t="s">
        <v>5</v>
      </c>
      <c r="C6">
        <v>12109033</v>
      </c>
      <c r="D6">
        <f>C6-C7</f>
        <v>7491230</v>
      </c>
    </row>
    <row r="7" spans="1:6" x14ac:dyDescent="0.2">
      <c r="A7" t="s">
        <v>18</v>
      </c>
      <c r="B7" t="s">
        <v>15</v>
      </c>
      <c r="C7">
        <v>4617803</v>
      </c>
    </row>
    <row r="8" spans="1:6" x14ac:dyDescent="0.2">
      <c r="A8" t="s">
        <v>18</v>
      </c>
      <c r="B8" t="s">
        <v>3</v>
      </c>
      <c r="C8">
        <v>5933480</v>
      </c>
      <c r="D8">
        <f>C8-C9</f>
        <v>146085</v>
      </c>
      <c r="E8">
        <f>D8/D6</f>
        <v>1.9500802938903224E-2</v>
      </c>
      <c r="F8">
        <f>E8/0.0945</f>
        <v>0.20635770305717696</v>
      </c>
    </row>
    <row r="9" spans="1:6" x14ac:dyDescent="0.2">
      <c r="A9" t="s">
        <v>18</v>
      </c>
      <c r="B9" t="s">
        <v>14</v>
      </c>
      <c r="C9">
        <v>5787395</v>
      </c>
    </row>
    <row r="10" spans="1:6" x14ac:dyDescent="0.2">
      <c r="A10" t="s">
        <v>19</v>
      </c>
      <c r="B10" t="s">
        <v>5</v>
      </c>
      <c r="C10">
        <v>9824265</v>
      </c>
      <c r="D10">
        <f>C10-C11</f>
        <v>5529596</v>
      </c>
    </row>
    <row r="11" spans="1:6" x14ac:dyDescent="0.2">
      <c r="A11" t="s">
        <v>19</v>
      </c>
      <c r="B11" t="s">
        <v>15</v>
      </c>
      <c r="C11">
        <v>4294669</v>
      </c>
    </row>
    <row r="12" spans="1:6" x14ac:dyDescent="0.2">
      <c r="A12" t="s">
        <v>19</v>
      </c>
      <c r="B12" t="s">
        <v>3</v>
      </c>
      <c r="C12">
        <v>6552637</v>
      </c>
      <c r="D12">
        <f>C12-C13</f>
        <v>850705</v>
      </c>
      <c r="E12">
        <f>D12/D10</f>
        <v>0.1538457782449206</v>
      </c>
      <c r="F12">
        <f>E12/0.0945</f>
        <v>1.6279976533854033</v>
      </c>
    </row>
    <row r="13" spans="1:6" x14ac:dyDescent="0.2">
      <c r="A13" t="s">
        <v>19</v>
      </c>
      <c r="B13" t="s">
        <v>14</v>
      </c>
      <c r="C13">
        <v>5701932</v>
      </c>
    </row>
    <row r="14" spans="1:6" x14ac:dyDescent="0.2">
      <c r="A14" t="s">
        <v>20</v>
      </c>
      <c r="B14" t="s">
        <v>5</v>
      </c>
      <c r="C14">
        <v>9306364</v>
      </c>
      <c r="D14">
        <f>C14-C15</f>
        <v>5206630</v>
      </c>
    </row>
    <row r="15" spans="1:6" x14ac:dyDescent="0.2">
      <c r="A15" t="s">
        <v>20</v>
      </c>
      <c r="B15" t="s">
        <v>15</v>
      </c>
      <c r="C15">
        <v>4099734</v>
      </c>
    </row>
    <row r="16" spans="1:6" x14ac:dyDescent="0.2">
      <c r="A16" t="s">
        <v>20</v>
      </c>
      <c r="B16" t="s">
        <v>3</v>
      </c>
      <c r="C16">
        <v>5822873</v>
      </c>
      <c r="D16">
        <f>C16-C17</f>
        <v>443206</v>
      </c>
      <c r="E16">
        <f>D16/D14</f>
        <v>8.51233907537121E-2</v>
      </c>
      <c r="F16">
        <f>E16/0.0945</f>
        <v>0.90077662173240314</v>
      </c>
    </row>
    <row r="17" spans="1:3" x14ac:dyDescent="0.2">
      <c r="A17" t="s">
        <v>20</v>
      </c>
      <c r="B17" t="s">
        <v>14</v>
      </c>
      <c r="C17">
        <v>5379667</v>
      </c>
    </row>
  </sheetData>
  <sortState xmlns:xlrd2="http://schemas.microsoft.com/office/spreadsheetml/2017/richdata2" ref="A2:C17">
    <sortCondition ref="A2:A17"/>
    <sortCondition ref="B2:B1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D62D0-5CE1-384E-BB8A-0293540B6F75}">
  <dimension ref="A1:Q27"/>
  <sheetViews>
    <sheetView topLeftCell="C20" zoomScale="127" zoomScaleNormal="127" workbookViewId="0">
      <selection activeCell="S27" sqref="S27"/>
    </sheetView>
  </sheetViews>
  <sheetFormatPr baseColWidth="10" defaultRowHeight="16" x14ac:dyDescent="0.2"/>
  <sheetData>
    <row r="1" spans="1:7" x14ac:dyDescent="0.2">
      <c r="A1" t="s">
        <v>30</v>
      </c>
      <c r="B1" t="s">
        <v>28</v>
      </c>
      <c r="C1" t="s">
        <v>29</v>
      </c>
      <c r="D1" t="s">
        <v>26</v>
      </c>
      <c r="E1" s="1" t="s">
        <v>32</v>
      </c>
      <c r="F1" t="s">
        <v>31</v>
      </c>
    </row>
    <row r="2" spans="1:7" x14ac:dyDescent="0.2">
      <c r="A2" t="s">
        <v>17</v>
      </c>
      <c r="B2" t="s">
        <v>5</v>
      </c>
      <c r="D2">
        <v>9703757</v>
      </c>
      <c r="E2">
        <f>D2-D3</f>
        <v>4650364</v>
      </c>
    </row>
    <row r="3" spans="1:7" x14ac:dyDescent="0.2">
      <c r="A3" t="s">
        <v>16</v>
      </c>
      <c r="B3" t="s">
        <v>15</v>
      </c>
      <c r="D3">
        <v>5053393</v>
      </c>
    </row>
    <row r="4" spans="1:7" x14ac:dyDescent="0.2">
      <c r="A4" t="s">
        <v>16</v>
      </c>
      <c r="B4" t="s">
        <v>3</v>
      </c>
      <c r="F4" t="s">
        <v>23</v>
      </c>
      <c r="G4" t="s">
        <v>23</v>
      </c>
    </row>
    <row r="5" spans="1:7" x14ac:dyDescent="0.2">
      <c r="A5" t="s">
        <v>16</v>
      </c>
      <c r="B5" t="s">
        <v>14</v>
      </c>
    </row>
    <row r="6" spans="1:7" x14ac:dyDescent="0.2">
      <c r="A6" t="s">
        <v>18</v>
      </c>
      <c r="B6" t="s">
        <v>5</v>
      </c>
      <c r="D6">
        <v>9115602</v>
      </c>
      <c r="E6">
        <f>D6-D7</f>
        <v>3102332</v>
      </c>
    </row>
    <row r="7" spans="1:7" x14ac:dyDescent="0.2">
      <c r="A7" t="s">
        <v>18</v>
      </c>
      <c r="B7" t="s">
        <v>15</v>
      </c>
      <c r="D7">
        <v>6013270</v>
      </c>
    </row>
    <row r="8" spans="1:7" x14ac:dyDescent="0.2">
      <c r="A8" t="s">
        <v>18</v>
      </c>
      <c r="B8" t="s">
        <v>3</v>
      </c>
      <c r="D8">
        <v>14892430</v>
      </c>
      <c r="E8">
        <f>D8-D9</f>
        <v>1427200</v>
      </c>
      <c r="F8">
        <f>E8/E6</f>
        <v>0.46004102720147294</v>
      </c>
      <c r="G8">
        <f>F8/0.0945</f>
        <v>4.8681590180050049</v>
      </c>
    </row>
    <row r="9" spans="1:7" x14ac:dyDescent="0.2">
      <c r="A9" t="s">
        <v>18</v>
      </c>
      <c r="B9" t="s">
        <v>14</v>
      </c>
      <c r="D9">
        <v>13465230</v>
      </c>
    </row>
    <row r="10" spans="1:7" x14ac:dyDescent="0.2">
      <c r="A10" t="s">
        <v>19</v>
      </c>
      <c r="B10" t="s">
        <v>5</v>
      </c>
      <c r="D10">
        <v>9391151</v>
      </c>
      <c r="E10">
        <f>D10-D11</f>
        <v>3345729</v>
      </c>
    </row>
    <row r="11" spans="1:7" x14ac:dyDescent="0.2">
      <c r="A11" t="s">
        <v>19</v>
      </c>
      <c r="B11" t="s">
        <v>15</v>
      </c>
      <c r="D11">
        <v>6045422</v>
      </c>
    </row>
    <row r="12" spans="1:7" x14ac:dyDescent="0.2">
      <c r="A12" t="s">
        <v>19</v>
      </c>
      <c r="B12" t="s">
        <v>3</v>
      </c>
      <c r="D12">
        <v>14885240</v>
      </c>
      <c r="E12">
        <f>D12-D13</f>
        <v>1890659</v>
      </c>
      <c r="F12">
        <f>E12/E10</f>
        <v>0.56509627647666627</v>
      </c>
      <c r="G12">
        <f>F12/0.0945</f>
        <v>5.9798547775308597</v>
      </c>
    </row>
    <row r="13" spans="1:7" x14ac:dyDescent="0.2">
      <c r="A13" t="s">
        <v>19</v>
      </c>
      <c r="B13" t="s">
        <v>14</v>
      </c>
      <c r="D13">
        <v>12994581</v>
      </c>
    </row>
    <row r="14" spans="1:7" x14ac:dyDescent="0.2">
      <c r="A14" t="s">
        <v>20</v>
      </c>
      <c r="B14" t="s">
        <v>5</v>
      </c>
      <c r="D14">
        <v>10635027</v>
      </c>
      <c r="E14">
        <f>D14-D15</f>
        <v>4703313</v>
      </c>
    </row>
    <row r="15" spans="1:7" x14ac:dyDescent="0.2">
      <c r="A15" t="s">
        <v>20</v>
      </c>
      <c r="B15" t="s">
        <v>15</v>
      </c>
      <c r="D15">
        <v>5931714</v>
      </c>
    </row>
    <row r="16" spans="1:7" x14ac:dyDescent="0.2">
      <c r="A16" t="s">
        <v>20</v>
      </c>
      <c r="B16" t="s">
        <v>3</v>
      </c>
      <c r="D16">
        <v>15233610</v>
      </c>
      <c r="E16">
        <f>D16-D17</f>
        <v>2033520</v>
      </c>
      <c r="F16">
        <f>E16/E14</f>
        <v>0.43235906264371521</v>
      </c>
      <c r="G16">
        <f>F16/0.0945</f>
        <v>4.5752281761239706</v>
      </c>
    </row>
    <row r="17" spans="1:17" x14ac:dyDescent="0.2">
      <c r="A17" t="s">
        <v>20</v>
      </c>
      <c r="B17" t="s">
        <v>14</v>
      </c>
      <c r="D17">
        <v>13200090</v>
      </c>
    </row>
    <row r="23" spans="1:17" x14ac:dyDescent="0.2">
      <c r="L23" t="s">
        <v>2</v>
      </c>
      <c r="M23" t="s">
        <v>0</v>
      </c>
      <c r="N23" t="s">
        <v>1</v>
      </c>
      <c r="O23" t="s">
        <v>8</v>
      </c>
    </row>
    <row r="24" spans="1:17" x14ac:dyDescent="0.2">
      <c r="K24" t="s">
        <v>10</v>
      </c>
      <c r="L24">
        <v>1</v>
      </c>
      <c r="M24">
        <v>0</v>
      </c>
      <c r="N24">
        <v>0.47</v>
      </c>
      <c r="P24">
        <f>_xlfn.T.TEST(L24:L27,M24:M27,2,3)</f>
        <v>4.4812961386794394E-2</v>
      </c>
      <c r="Q24">
        <f>_xlfn.T.TEST(M24:M27,N24:N27,2,3)</f>
        <v>0.13442505212011027</v>
      </c>
    </row>
    <row r="25" spans="1:17" x14ac:dyDescent="0.2">
      <c r="K25" t="s">
        <v>11</v>
      </c>
      <c r="L25">
        <v>3.22</v>
      </c>
      <c r="M25">
        <v>0.21</v>
      </c>
      <c r="N25">
        <v>2.1</v>
      </c>
      <c r="O25">
        <v>4.8681590180050049</v>
      </c>
    </row>
    <row r="26" spans="1:17" x14ac:dyDescent="0.2">
      <c r="K26" t="s">
        <v>12</v>
      </c>
      <c r="L26">
        <v>4.75</v>
      </c>
      <c r="M26">
        <v>1.62</v>
      </c>
      <c r="N26">
        <v>3.1</v>
      </c>
      <c r="O26">
        <v>5.9798547775308597</v>
      </c>
    </row>
    <row r="27" spans="1:17" x14ac:dyDescent="0.2">
      <c r="K27" t="s">
        <v>13</v>
      </c>
      <c r="L27">
        <v>3.42</v>
      </c>
      <c r="M27">
        <v>0.9</v>
      </c>
      <c r="N27">
        <v>1.7</v>
      </c>
      <c r="O27">
        <v>4.57</v>
      </c>
    </row>
  </sheetData>
  <sortState xmlns:xlrd2="http://schemas.microsoft.com/office/spreadsheetml/2017/richdata2" ref="A1:J16">
    <sortCondition ref="A1:A16"/>
    <sortCondition ref="B1:B16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9BF6D-E334-D646-9E40-AB565B76A9B8}">
  <dimension ref="A1:F17"/>
  <sheetViews>
    <sheetView tabSelected="1" workbookViewId="0">
      <selection activeCell="C2" sqref="C2"/>
    </sheetView>
  </sheetViews>
  <sheetFormatPr baseColWidth="10" defaultRowHeight="16" x14ac:dyDescent="0.2"/>
  <sheetData>
    <row r="1" spans="1:6" x14ac:dyDescent="0.2">
      <c r="A1" t="s">
        <v>30</v>
      </c>
      <c r="B1" t="s">
        <v>28</v>
      </c>
      <c r="C1" t="s">
        <v>29</v>
      </c>
      <c r="D1" t="s">
        <v>26</v>
      </c>
      <c r="E1" s="1" t="s">
        <v>32</v>
      </c>
      <c r="F1" t="s">
        <v>31</v>
      </c>
    </row>
    <row r="2" spans="1:6" x14ac:dyDescent="0.2">
      <c r="A2" t="s">
        <v>17</v>
      </c>
      <c r="B2" t="s">
        <v>5</v>
      </c>
      <c r="C2">
        <v>14970253</v>
      </c>
      <c r="D2">
        <f>C2-C3</f>
        <v>10761145</v>
      </c>
    </row>
    <row r="3" spans="1:6" x14ac:dyDescent="0.2">
      <c r="A3" t="s">
        <v>16</v>
      </c>
      <c r="B3" t="s">
        <v>15</v>
      </c>
      <c r="C3">
        <v>4209108</v>
      </c>
    </row>
    <row r="4" spans="1:6" x14ac:dyDescent="0.2">
      <c r="A4" t="s">
        <v>16</v>
      </c>
      <c r="B4" t="s">
        <v>3</v>
      </c>
      <c r="C4">
        <v>5983560</v>
      </c>
      <c r="D4">
        <f>C4-C5</f>
        <v>482353</v>
      </c>
      <c r="E4">
        <f>D4/D2</f>
        <v>4.4823575929884785E-2</v>
      </c>
      <c r="F4">
        <f>E4/0.0945</f>
        <v>0.47432355481359562</v>
      </c>
    </row>
    <row r="5" spans="1:6" x14ac:dyDescent="0.2">
      <c r="A5" t="s">
        <v>16</v>
      </c>
      <c r="B5" t="s">
        <v>14</v>
      </c>
      <c r="C5">
        <v>5501207</v>
      </c>
    </row>
    <row r="6" spans="1:6" x14ac:dyDescent="0.2">
      <c r="A6" t="s">
        <v>18</v>
      </c>
      <c r="B6" t="s">
        <v>5</v>
      </c>
      <c r="C6">
        <v>11650244</v>
      </c>
      <c r="D6">
        <f>C6-C7</f>
        <v>7053597</v>
      </c>
    </row>
    <row r="7" spans="1:6" x14ac:dyDescent="0.2">
      <c r="A7" t="s">
        <v>18</v>
      </c>
      <c r="B7" t="s">
        <v>15</v>
      </c>
      <c r="C7">
        <v>4596647</v>
      </c>
    </row>
    <row r="8" spans="1:6" x14ac:dyDescent="0.2">
      <c r="A8" t="s">
        <v>18</v>
      </c>
      <c r="B8" t="s">
        <v>3</v>
      </c>
      <c r="C8">
        <v>7690877</v>
      </c>
      <c r="D8">
        <f>C8-C9</f>
        <v>1387448</v>
      </c>
      <c r="E8">
        <f>D8/D6</f>
        <v>0.19670077550503665</v>
      </c>
      <c r="F8">
        <f>E8/0.0945</f>
        <v>2.0814896878839857</v>
      </c>
    </row>
    <row r="9" spans="1:6" x14ac:dyDescent="0.2">
      <c r="A9" t="s">
        <v>18</v>
      </c>
      <c r="B9" t="s">
        <v>14</v>
      </c>
      <c r="C9">
        <v>6303429</v>
      </c>
    </row>
    <row r="10" spans="1:6" x14ac:dyDescent="0.2">
      <c r="A10" t="s">
        <v>19</v>
      </c>
      <c r="B10" t="s">
        <v>5</v>
      </c>
      <c r="C10">
        <v>14492468</v>
      </c>
      <c r="D10">
        <f>C10-C11</f>
        <v>9955840</v>
      </c>
    </row>
    <row r="11" spans="1:6" x14ac:dyDescent="0.2">
      <c r="A11" t="s">
        <v>19</v>
      </c>
      <c r="B11" t="s">
        <v>15</v>
      </c>
      <c r="C11">
        <v>4536628</v>
      </c>
    </row>
    <row r="12" spans="1:6" x14ac:dyDescent="0.2">
      <c r="A12" t="s">
        <v>19</v>
      </c>
      <c r="B12" t="s">
        <v>3</v>
      </c>
      <c r="C12">
        <v>8484345</v>
      </c>
      <c r="D12">
        <f>C12-C13</f>
        <v>2952773</v>
      </c>
      <c r="E12">
        <f>D12/D10</f>
        <v>0.29658702831704808</v>
      </c>
      <c r="F12">
        <f>E12/0.0945</f>
        <v>3.1384870721380751</v>
      </c>
    </row>
    <row r="13" spans="1:6" x14ac:dyDescent="0.2">
      <c r="A13" t="s">
        <v>19</v>
      </c>
      <c r="B13" t="s">
        <v>14</v>
      </c>
      <c r="C13">
        <v>5531572</v>
      </c>
    </row>
    <row r="14" spans="1:6" x14ac:dyDescent="0.2">
      <c r="A14" t="s">
        <v>20</v>
      </c>
      <c r="B14" t="s">
        <v>5</v>
      </c>
      <c r="C14">
        <v>17209210</v>
      </c>
      <c r="D14">
        <f>C14-C15</f>
        <v>12949734</v>
      </c>
    </row>
    <row r="15" spans="1:6" x14ac:dyDescent="0.2">
      <c r="A15" t="s">
        <v>20</v>
      </c>
      <c r="B15" t="s">
        <v>15</v>
      </c>
      <c r="C15">
        <v>4259476</v>
      </c>
    </row>
    <row r="16" spans="1:6" x14ac:dyDescent="0.2">
      <c r="A16" t="s">
        <v>20</v>
      </c>
      <c r="B16" t="s">
        <v>3</v>
      </c>
      <c r="C16">
        <v>7789165</v>
      </c>
      <c r="D16">
        <f>C16-C17</f>
        <v>2040665</v>
      </c>
      <c r="E16">
        <f>D16/D14</f>
        <v>0.1575835457315185</v>
      </c>
      <c r="F16">
        <f>E16/0.0945</f>
        <v>1.6675507484816772</v>
      </c>
    </row>
    <row r="17" spans="1:3" x14ac:dyDescent="0.2">
      <c r="A17" t="s">
        <v>20</v>
      </c>
      <c r="B17" t="s">
        <v>14</v>
      </c>
      <c r="C17">
        <v>5748500</v>
      </c>
    </row>
  </sheetData>
  <sortState xmlns:xlrd2="http://schemas.microsoft.com/office/spreadsheetml/2017/richdata2" ref="A2:C17">
    <sortCondition ref="A2:A17"/>
    <sortCondition ref="B2:B1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WT rARS</vt:lpstr>
      <vt:lpstr>sir2 rARS</vt:lpstr>
      <vt:lpstr>sir2 fun30 rARS</vt:lpstr>
      <vt:lpstr>fun30 rARS</vt:lpstr>
      <vt:lpstr>WT ARS305</vt:lpstr>
      <vt:lpstr>sir2 ARS305</vt:lpstr>
      <vt:lpstr>fun30 ARS305</vt:lpstr>
      <vt:lpstr>sir2 fun30 ARS305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Bedalov MD PhD, Antonio</dc:creator>
  <cp:lastModifiedBy>Bedalov MD PhD, Antonio</cp:lastModifiedBy>
  <dcterms:created xsi:type="dcterms:W3CDTF">2024-07-18T00:49:12Z</dcterms:created>
  <dcterms:modified xsi:type="dcterms:W3CDTF">2025-01-10T00:08:48Z</dcterms:modified>
</cp:coreProperties>
</file>